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4" activeTab="0"/>
  </bookViews>
  <sheets>
    <sheet name="Droides Comptes" sheetId="1" r:id="rId1"/>
    <sheet name="Ratios" sheetId="2" r:id="rId2"/>
    <sheet name="Flux de trésorerie" sheetId="3" r:id="rId3"/>
  </sheets>
  <definedNames>
    <definedName name="_xlnm.Print_Area" localSheetId="0">'Droides Comptes'!$A$1:$E$1</definedName>
    <definedName name="Excel_BuiltIn_Print_Area_2">#REF!</definedName>
    <definedName name="Excel_BuiltIn_Print_Area_3">#N/A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<sst xmlns="http://schemas.openxmlformats.org/spreadsheetml/2006/main" count="193" uniqueCount="112">
  <si>
    <t>Droïdes SA</t>
  </si>
  <si>
    <t>BILAN</t>
  </si>
  <si>
    <t>Actif</t>
  </si>
  <si>
    <t>N-3</t>
  </si>
  <si>
    <t>N-2</t>
  </si>
  <si>
    <t>N-1</t>
  </si>
  <si>
    <t>Immobilisations brutes</t>
  </si>
  <si>
    <t xml:space="preserve"> - Amortissements et provisions</t>
  </si>
  <si>
    <t>Immobilisations nettes</t>
  </si>
  <si>
    <t xml:space="preserve"> </t>
  </si>
  <si>
    <t>Stocks bruts</t>
  </si>
  <si>
    <t xml:space="preserve"> - Provisions</t>
  </si>
  <si>
    <t>Stocks nets</t>
  </si>
  <si>
    <t>Créances clients brutes</t>
  </si>
  <si>
    <t>Créances clients nettes</t>
  </si>
  <si>
    <t>Disponibilités</t>
  </si>
  <si>
    <t>TOTAL ACTIF NET</t>
  </si>
  <si>
    <t>TOTAL ACTIF BRUT</t>
  </si>
  <si>
    <t>Passif</t>
  </si>
  <si>
    <t>Capitaux  propres</t>
  </si>
  <si>
    <t xml:space="preserve">     Capital social</t>
  </si>
  <si>
    <t xml:space="preserve">     Résultat de l'exercice</t>
  </si>
  <si>
    <t xml:space="preserve">     Réserves</t>
  </si>
  <si>
    <t>Dettes financières long terme</t>
  </si>
  <si>
    <t>Dettes  d'exploitation</t>
  </si>
  <si>
    <t>Dettes financières court terme</t>
  </si>
  <si>
    <t>TOTAL PASSIF</t>
  </si>
  <si>
    <t>COMPTE DE RESULTAT</t>
  </si>
  <si>
    <t>Chiffre d'affaires</t>
  </si>
  <si>
    <t xml:space="preserve"> - consommations extérieures</t>
  </si>
  <si>
    <t>Valeur ajoutée</t>
  </si>
  <si>
    <t xml:space="preserve"> - Frais de personnel</t>
  </si>
  <si>
    <t>Excédent brut d'exploitation</t>
  </si>
  <si>
    <t xml:space="preserve"> - Amortissements</t>
  </si>
  <si>
    <t>Résultat d'exploitation</t>
  </si>
  <si>
    <t xml:space="preserve"> - Frais financiers</t>
  </si>
  <si>
    <t xml:space="preserve"> + Produits financiers</t>
  </si>
  <si>
    <t>Résultat courant avant impôt</t>
  </si>
  <si>
    <t>Résultat exceptionnel</t>
  </si>
  <si>
    <t xml:space="preserve"> - Impôt sur les sociétés</t>
  </si>
  <si>
    <t>Résultat net comptable</t>
  </si>
  <si>
    <t>Les marges</t>
  </si>
  <si>
    <t>Croissance du CA</t>
  </si>
  <si>
    <t>La Capacité d'Autofinancement</t>
  </si>
  <si>
    <t>Résultat net</t>
  </si>
  <si>
    <t xml:space="preserve"> + réintégration des amortissements &amp; prov.</t>
  </si>
  <si>
    <t xml:space="preserve"> = Capacité d'autofinancement (CAF)</t>
  </si>
  <si>
    <t>Les ratios de structure</t>
  </si>
  <si>
    <t>Levier financier</t>
  </si>
  <si>
    <t>Part de la dette à court terme</t>
  </si>
  <si>
    <t>Les ratios de liquidité</t>
  </si>
  <si>
    <t>Liquidité immédiate</t>
  </si>
  <si>
    <t>Liquidité courante</t>
  </si>
  <si>
    <t>Liquidité générale</t>
  </si>
  <si>
    <t>Le Besoin en Fonds de Roulement (BFR)</t>
  </si>
  <si>
    <t>Stocks</t>
  </si>
  <si>
    <t xml:space="preserve"> + Créances clients</t>
  </si>
  <si>
    <t xml:space="preserve"> - Dettes d'exploitation</t>
  </si>
  <si>
    <t xml:space="preserve"> = Besoin en fonds de roulement</t>
  </si>
  <si>
    <t>Besoin en fonds de roulement</t>
  </si>
  <si>
    <t>Croissance du BFR</t>
  </si>
  <si>
    <t>Chiffre d'affaires (CA)</t>
  </si>
  <si>
    <t>BFR / CA</t>
  </si>
  <si>
    <t>(BFR / CA) x 365 jours</t>
  </si>
  <si>
    <t>Bilan comptable</t>
  </si>
  <si>
    <t>Immobilisations</t>
  </si>
  <si>
    <t>Créances clients</t>
  </si>
  <si>
    <t>TOTAL ACTIF</t>
  </si>
  <si>
    <t>Capitaux propres</t>
  </si>
  <si>
    <t>Bilan financier</t>
  </si>
  <si>
    <t>BFR</t>
  </si>
  <si>
    <t>Capitaux engagés</t>
  </si>
  <si>
    <t>Endettement net</t>
  </si>
  <si>
    <t>Les rentabilités</t>
  </si>
  <si>
    <t>La rentabilité des capitaux engagés (ROCE)</t>
  </si>
  <si>
    <t xml:space="preserve"> / Capitaux engagés</t>
  </si>
  <si>
    <t xml:space="preserve"> = Rentabilité des capitaux engagés (ROCE)</t>
  </si>
  <si>
    <t>Rentabilité des capitaux engagés (ROCE)</t>
  </si>
  <si>
    <t xml:space="preserve"> = Marge d'exploitation (Résultat d'expl. / CA)</t>
  </si>
  <si>
    <t xml:space="preserve"> x Rotation des cap. Engagés (CA / Cap Eng.)</t>
  </si>
  <si>
    <t>La rentabilité pour l'actionnaire (ROE)</t>
  </si>
  <si>
    <t xml:space="preserve"> / Capitaux propres</t>
  </si>
  <si>
    <t xml:space="preserve"> = Rentabilité pour l'actionnaire (ROE)</t>
  </si>
  <si>
    <t>L'effet de levier</t>
  </si>
  <si>
    <t>Dettes financières totales</t>
  </si>
  <si>
    <t xml:space="preserve">Frais financiers </t>
  </si>
  <si>
    <t>Frais financiers / dettes financières</t>
  </si>
  <si>
    <t>ROCE</t>
  </si>
  <si>
    <t xml:space="preserve"> - coût moyen de la dette</t>
  </si>
  <si>
    <t xml:space="preserve"> = Différentiel</t>
  </si>
  <si>
    <t>Dettes financières</t>
  </si>
  <si>
    <t xml:space="preserve"> = Levier financier</t>
  </si>
  <si>
    <t>Calcul de l'effet de levier</t>
  </si>
  <si>
    <t xml:space="preserve"> x Levier financier</t>
  </si>
  <si>
    <t xml:space="preserve"> = effet de levier</t>
  </si>
  <si>
    <t xml:space="preserve"> + effet de levier</t>
  </si>
  <si>
    <t>Rentabilité pour l'actionnaire (avant impôt)</t>
  </si>
  <si>
    <t>ROE</t>
  </si>
  <si>
    <t>Variations de stocks</t>
  </si>
  <si>
    <t>Variations des créances clients</t>
  </si>
  <si>
    <t>Dettes d'exploitation</t>
  </si>
  <si>
    <t>Variations des dettes d'exploitation</t>
  </si>
  <si>
    <t>CAF</t>
  </si>
  <si>
    <t xml:space="preserve"> - Variation de stocks</t>
  </si>
  <si>
    <t xml:space="preserve"> = Cash-flow potentiel</t>
  </si>
  <si>
    <t xml:space="preserve"> - Variation des créances clients</t>
  </si>
  <si>
    <t xml:space="preserve"> + Variation des dettes d'exploitation</t>
  </si>
  <si>
    <t xml:space="preserve"> = Cash-flow immédiat*</t>
  </si>
  <si>
    <t>* en fait, appelé cash-flow d'exploitation</t>
  </si>
  <si>
    <t xml:space="preserve"> = Besoin en fonds de roulement (BFR)</t>
  </si>
  <si>
    <t>Variation du BFR</t>
  </si>
  <si>
    <t xml:space="preserve"> - Variation du BFR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</si>
</sst>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"/>
    <numFmt numFmtId="166" formatCode="0%"/>
    <numFmt numFmtId="167" formatCode="0.0"/>
    <numFmt numFmtId="168" formatCode="0.0%"/>
    <numFmt numFmtId="169" formatCode="#,##0.00&quot;    &quot;;\-#,##0.00&quot;    &quot;;&quot; -&quot;#&quot;    &quot;;@\ "/>
    <numFmt numFmtId="170" formatCode="#,##0.0&quot;    &quot;;\-#,##0.0&quot;    &quot;;&quot; -&quot;#&quot;    &quot;;@\ "/>
    <numFmt numFmtId="171" formatCode="0.00"/>
    <numFmt numFmtId="172" formatCode="0&quot; j.&quot;"/>
  </numFmts>
  <fonts count="6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/>
    </xf>
    <xf numFmtId="167" fontId="2" fillId="0" borderId="2" xfId="0" applyNumberFormat="1" applyFont="1" applyBorder="1" applyAlignment="1">
      <alignment horizontal="center"/>
    </xf>
    <xf numFmtId="167" fontId="0" fillId="0" borderId="2" xfId="0" applyNumberFormat="1" applyFont="1" applyBorder="1" applyAlignment="1">
      <alignment horizontal="center"/>
    </xf>
    <xf numFmtId="164" fontId="3" fillId="0" borderId="3" xfId="0" applyFont="1" applyBorder="1" applyAlignment="1">
      <alignment/>
    </xf>
    <xf numFmtId="167" fontId="2" fillId="0" borderId="3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4" xfId="0" applyFont="1" applyBorder="1" applyAlignment="1">
      <alignment/>
    </xf>
    <xf numFmtId="164" fontId="2" fillId="0" borderId="0" xfId="0" applyFont="1" applyFill="1" applyBorder="1" applyAlignment="1">
      <alignment horizontal="center"/>
    </xf>
    <xf numFmtId="170" fontId="0" fillId="0" borderId="0" xfId="15" applyNumberFormat="1" applyFont="1" applyFill="1" applyBorder="1" applyAlignment="1" applyProtection="1">
      <alignment/>
      <protection/>
    </xf>
    <xf numFmtId="170" fontId="0" fillId="0" borderId="5" xfId="15" applyNumberFormat="1" applyFont="1" applyFill="1" applyBorder="1" applyAlignment="1" applyProtection="1">
      <alignment/>
      <protection/>
    </xf>
    <xf numFmtId="170" fontId="2" fillId="0" borderId="0" xfId="15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5" xfId="0" applyNumberFormat="1" applyBorder="1" applyAlignment="1">
      <alignment/>
    </xf>
    <xf numFmtId="164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66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6" xfId="0" applyNumberFormat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7" fontId="0" fillId="0" borderId="6" xfId="0" applyNumberFormat="1" applyFont="1" applyFill="1" applyBorder="1" applyAlignment="1">
      <alignment horizontal="center"/>
    </xf>
    <xf numFmtId="167" fontId="0" fillId="0" borderId="6" xfId="0" applyNumberFormat="1" applyBorder="1" applyAlignment="1">
      <alignment/>
    </xf>
    <xf numFmtId="168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168" fontId="2" fillId="0" borderId="6" xfId="0" applyNumberFormat="1" applyFont="1" applyBorder="1" applyAlignment="1">
      <alignment/>
    </xf>
    <xf numFmtId="164" fontId="5" fillId="0" borderId="0" xfId="0" applyFont="1" applyAlignment="1">
      <alignment horizontal="right"/>
    </xf>
    <xf numFmtId="167" fontId="5" fillId="0" borderId="0" xfId="0" applyNumberFormat="1" applyFont="1" applyAlignment="1">
      <alignment/>
    </xf>
    <xf numFmtId="167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6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iers_1décimal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selection activeCell="G12" sqref="G12"/>
    </sheetView>
  </sheetViews>
  <sheetFormatPr defaultColWidth="12.57421875" defaultRowHeight="12.75"/>
  <cols>
    <col min="1" max="1" width="29.57421875" style="0" customWidth="1"/>
    <col min="2" max="4" width="7.28125" style="0" customWidth="1"/>
    <col min="5" max="5" width="8.7109375" style="0" customWidth="1"/>
    <col min="6" max="6" width="8.140625" style="0" customWidth="1"/>
    <col min="7" max="255" width="11.7109375" style="0" customWidth="1"/>
    <col min="256" max="16384" width="11.57421875" style="0" customWidth="1"/>
  </cols>
  <sheetData>
    <row r="1" spans="1:256" s="2" customFormat="1" ht="12.75">
      <c r="A1" s="1" t="s">
        <v>0</v>
      </c>
      <c r="IV1"/>
    </row>
    <row r="2" spans="2:256" s="2" customFormat="1" ht="12.75">
      <c r="B2" s="3"/>
      <c r="C2" s="3"/>
      <c r="D2" s="3"/>
      <c r="IV2"/>
    </row>
    <row r="3" spans="1:256" s="2" customFormat="1" ht="12.75">
      <c r="A3" s="4" t="s">
        <v>1</v>
      </c>
      <c r="IV3"/>
    </row>
    <row r="4" spans="1:256" s="2" customFormat="1" ht="12.75">
      <c r="A4" s="5" t="s">
        <v>2</v>
      </c>
      <c r="B4" s="5" t="s">
        <v>3</v>
      </c>
      <c r="C4" s="5" t="s">
        <v>4</v>
      </c>
      <c r="D4" s="5" t="s">
        <v>5</v>
      </c>
      <c r="IV4"/>
    </row>
    <row r="5" spans="1:256" s="2" customFormat="1" ht="12.75">
      <c r="A5" s="6"/>
      <c r="B5" s="6"/>
      <c r="C5" s="6"/>
      <c r="D5" s="6"/>
      <c r="IV5"/>
    </row>
    <row r="6" spans="1:256" s="2" customFormat="1" ht="12.75">
      <c r="A6" s="6" t="s">
        <v>6</v>
      </c>
      <c r="B6" s="7">
        <v>554.192509687375</v>
      </c>
      <c r="C6" s="7">
        <v>581.345979877092</v>
      </c>
      <c r="D6" s="7">
        <v>612.117066117766</v>
      </c>
      <c r="IV6"/>
    </row>
    <row r="7" spans="1:256" s="2" customFormat="1" ht="12.75">
      <c r="A7" s="6" t="s">
        <v>7</v>
      </c>
      <c r="B7" s="7">
        <v>364.293913128471</v>
      </c>
      <c r="C7" s="7">
        <v>388.883752264643</v>
      </c>
      <c r="D7" s="7">
        <v>416.883382427697</v>
      </c>
      <c r="IV7"/>
    </row>
    <row r="8" spans="1:256" s="2" customFormat="1" ht="12.75">
      <c r="A8" s="6" t="s">
        <v>8</v>
      </c>
      <c r="B8" s="7">
        <v>189.898596558904</v>
      </c>
      <c r="C8" s="7">
        <v>192.462227612449</v>
      </c>
      <c r="D8" s="7">
        <v>195.233683690069</v>
      </c>
      <c r="IV8"/>
    </row>
    <row r="9" spans="1:256" s="2" customFormat="1" ht="12.75">
      <c r="A9" s="6" t="s">
        <v>9</v>
      </c>
      <c r="B9" s="7" t="s">
        <v>9</v>
      </c>
      <c r="C9" s="7" t="s">
        <v>9</v>
      </c>
      <c r="D9" s="7" t="s">
        <v>9</v>
      </c>
      <c r="IV9"/>
    </row>
    <row r="10" spans="1:256" s="2" customFormat="1" ht="12.75">
      <c r="A10" s="6" t="s">
        <v>10</v>
      </c>
      <c r="B10" s="7">
        <v>112.522961352421</v>
      </c>
      <c r="C10" s="7">
        <v>122.91358372057</v>
      </c>
      <c r="D10" s="7">
        <v>135.038513856242</v>
      </c>
      <c r="IV10"/>
    </row>
    <row r="11" spans="1:256" s="2" customFormat="1" ht="12.75">
      <c r="A11" s="6" t="s">
        <v>11</v>
      </c>
      <c r="B11" s="7">
        <v>6.82177449876791</v>
      </c>
      <c r="C11" s="7">
        <v>7.48524514670918</v>
      </c>
      <c r="D11" s="7">
        <v>8.26310788721636</v>
      </c>
      <c r="IV11"/>
    </row>
    <row r="12" spans="1:256" s="2" customFormat="1" ht="12.75">
      <c r="A12" s="6" t="s">
        <v>12</v>
      </c>
      <c r="B12" s="7">
        <v>105.701186853653</v>
      </c>
      <c r="C12" s="7">
        <v>115.428338573861</v>
      </c>
      <c r="D12" s="7">
        <v>126.775405969026</v>
      </c>
      <c r="IV12"/>
    </row>
    <row r="13" spans="1:256" s="2" customFormat="1" ht="12.75">
      <c r="A13" s="6" t="s">
        <v>9</v>
      </c>
      <c r="B13" s="7" t="s">
        <v>9</v>
      </c>
      <c r="C13" s="7" t="s">
        <v>9</v>
      </c>
      <c r="D13" s="7" t="s">
        <v>9</v>
      </c>
      <c r="IV13"/>
    </row>
    <row r="14" spans="1:256" s="2" customFormat="1" ht="12.75">
      <c r="A14" s="6" t="s">
        <v>13</v>
      </c>
      <c r="B14" s="7">
        <v>328.398598710607</v>
      </c>
      <c r="C14" s="7">
        <v>381.733468557029</v>
      </c>
      <c r="D14" s="7">
        <v>448.001209676559</v>
      </c>
      <c r="IV14"/>
    </row>
    <row r="15" spans="1:256" s="2" customFormat="1" ht="12.75">
      <c r="A15" s="6" t="s">
        <v>11</v>
      </c>
      <c r="B15" s="7">
        <v>3.18232451957944</v>
      </c>
      <c r="C15" s="7">
        <v>3.6492237928232</v>
      </c>
      <c r="D15" s="7">
        <v>4.22104654212475</v>
      </c>
      <c r="IV15"/>
    </row>
    <row r="16" spans="1:256" s="2" customFormat="1" ht="12.75">
      <c r="A16" s="6" t="s">
        <v>14</v>
      </c>
      <c r="B16" s="7">
        <v>325.216274191027</v>
      </c>
      <c r="C16" s="7">
        <v>378.084244764206</v>
      </c>
      <c r="D16" s="7">
        <v>443.780163134435</v>
      </c>
      <c r="IV16"/>
    </row>
    <row r="17" spans="1:256" s="2" customFormat="1" ht="12.75">
      <c r="A17" s="6" t="s">
        <v>9</v>
      </c>
      <c r="B17" s="7" t="s">
        <v>9</v>
      </c>
      <c r="C17" s="7" t="s">
        <v>9</v>
      </c>
      <c r="D17" s="7" t="s">
        <v>9</v>
      </c>
      <c r="IV17"/>
    </row>
    <row r="18" spans="1:256" s="2" customFormat="1" ht="12.75">
      <c r="A18" s="6" t="s">
        <v>15</v>
      </c>
      <c r="B18" s="7">
        <v>17.7142042652055</v>
      </c>
      <c r="C18" s="7">
        <v>14.5256474974685</v>
      </c>
      <c r="D18" s="7">
        <v>11.7367231779545</v>
      </c>
      <c r="IV18"/>
    </row>
    <row r="19" spans="1:256" s="2" customFormat="1" ht="12.75">
      <c r="A19" s="6" t="s">
        <v>9</v>
      </c>
      <c r="B19" s="7" t="s">
        <v>9</v>
      </c>
      <c r="C19" s="7" t="s">
        <v>9</v>
      </c>
      <c r="D19" s="7" t="s">
        <v>9</v>
      </c>
      <c r="IV19"/>
    </row>
    <row r="20" spans="1:256" s="2" customFormat="1" ht="12.75">
      <c r="A20" s="4" t="s">
        <v>16</v>
      </c>
      <c r="B20" s="8">
        <v>638.53026186879</v>
      </c>
      <c r="C20" s="8">
        <v>700.500458447985</v>
      </c>
      <c r="D20" s="8">
        <v>777.525975971484</v>
      </c>
      <c r="IV20"/>
    </row>
    <row r="21" spans="1:256" s="2" customFormat="1" ht="12.75">
      <c r="A21" s="4" t="s">
        <v>17</v>
      </c>
      <c r="B21" s="8">
        <v>1012.82827401561</v>
      </c>
      <c r="C21" s="8">
        <v>1100.51867965216</v>
      </c>
      <c r="D21" s="8">
        <v>1206.89351282852</v>
      </c>
      <c r="IV21"/>
    </row>
    <row r="22" s="2" customFormat="1" ht="12.75">
      <c r="IV22"/>
    </row>
    <row r="23" spans="1:256" s="2" customFormat="1" ht="12.75">
      <c r="A23" s="5" t="s">
        <v>18</v>
      </c>
      <c r="B23" s="9" t="s">
        <v>3</v>
      </c>
      <c r="C23" s="9" t="s">
        <v>4</v>
      </c>
      <c r="D23" s="9" t="s">
        <v>5</v>
      </c>
      <c r="IV23"/>
    </row>
    <row r="24" spans="1:256" s="2" customFormat="1" ht="12.75">
      <c r="A24" s="10" t="s">
        <v>9</v>
      </c>
      <c r="B24" s="7" t="s">
        <v>9</v>
      </c>
      <c r="C24" s="7" t="s">
        <v>9</v>
      </c>
      <c r="D24" s="7" t="s">
        <v>9</v>
      </c>
      <c r="IV24"/>
    </row>
    <row r="25" spans="1:256" s="2" customFormat="1" ht="12.75">
      <c r="A25" s="6" t="s">
        <v>19</v>
      </c>
      <c r="B25" s="7">
        <v>292</v>
      </c>
      <c r="C25" s="7">
        <v>315.3</v>
      </c>
      <c r="D25" s="7">
        <v>348.267838531158</v>
      </c>
      <c r="IV25"/>
    </row>
    <row r="26" spans="1:256" s="2" customFormat="1" ht="12.75">
      <c r="A26" s="6" t="s">
        <v>20</v>
      </c>
      <c r="B26" s="7">
        <v>57</v>
      </c>
      <c r="C26" s="7">
        <v>57</v>
      </c>
      <c r="D26" s="7">
        <v>57</v>
      </c>
      <c r="IV26"/>
    </row>
    <row r="27" spans="1:256" s="2" customFormat="1" ht="12.75">
      <c r="A27" s="6" t="s">
        <v>21</v>
      </c>
      <c r="B27" s="7">
        <v>37.4416805107165</v>
      </c>
      <c r="C27" s="7">
        <v>44.0116434968351</v>
      </c>
      <c r="D27" s="7">
        <v>41.7204254912788</v>
      </c>
      <c r="IV27"/>
    </row>
    <row r="28" spans="1:256" s="2" customFormat="1" ht="12.75">
      <c r="A28" s="6" t="s">
        <v>22</v>
      </c>
      <c r="B28" s="7">
        <v>197.558319489284</v>
      </c>
      <c r="C28" s="7">
        <v>214.288356503165</v>
      </c>
      <c r="D28" s="7">
        <v>249.547413039879</v>
      </c>
      <c r="IV28"/>
    </row>
    <row r="29" spans="1:256" s="2" customFormat="1" ht="12.75">
      <c r="A29" s="6"/>
      <c r="B29" s="7"/>
      <c r="C29" s="7"/>
      <c r="D29" s="7"/>
      <c r="IV29"/>
    </row>
    <row r="30" spans="1:256" s="2" customFormat="1" ht="12.75">
      <c r="A30" s="6" t="s">
        <v>23</v>
      </c>
      <c r="B30" s="7">
        <v>190</v>
      </c>
      <c r="C30" s="7">
        <v>204.386573690594</v>
      </c>
      <c r="D30" s="7">
        <v>230.941061146436</v>
      </c>
      <c r="IV30"/>
    </row>
    <row r="31" spans="1:256" s="2" customFormat="1" ht="12.75">
      <c r="A31" s="6" t="s">
        <v>24</v>
      </c>
      <c r="B31" s="7">
        <v>106.748705029688</v>
      </c>
      <c r="C31" s="7">
        <v>119.082183537055</v>
      </c>
      <c r="D31" s="7">
        <v>133.783593587806</v>
      </c>
      <c r="IV31"/>
    </row>
    <row r="32" spans="1:256" s="2" customFormat="1" ht="12.75">
      <c r="A32" s="6" t="s">
        <v>25</v>
      </c>
      <c r="B32" s="7">
        <v>49.7815568391026</v>
      </c>
      <c r="C32" s="7">
        <v>61.7317012203353</v>
      </c>
      <c r="D32" s="7">
        <v>64.5334827060834</v>
      </c>
      <c r="IV32"/>
    </row>
    <row r="33" spans="1:256" s="2" customFormat="1" ht="12.75">
      <c r="A33" s="6" t="s">
        <v>9</v>
      </c>
      <c r="B33" s="7" t="s">
        <v>9</v>
      </c>
      <c r="C33" s="7" t="s">
        <v>9</v>
      </c>
      <c r="D33" s="7" t="s">
        <v>9</v>
      </c>
      <c r="IV33"/>
    </row>
    <row r="34" spans="1:256" s="2" customFormat="1" ht="12.75">
      <c r="A34" s="4" t="s">
        <v>26</v>
      </c>
      <c r="B34" s="8">
        <v>638.53026186879</v>
      </c>
      <c r="C34" s="8">
        <v>700.500458447985</v>
      </c>
      <c r="D34" s="8">
        <v>777.525975971484</v>
      </c>
      <c r="IV34"/>
    </row>
    <row r="35" s="2" customFormat="1" ht="12.75">
      <c r="IV35"/>
    </row>
    <row r="36" spans="1:256" s="2" customFormat="1" ht="12.75">
      <c r="A36" s="4" t="s">
        <v>27</v>
      </c>
      <c r="B36" s="11" t="s">
        <v>3</v>
      </c>
      <c r="C36" s="11" t="s">
        <v>4</v>
      </c>
      <c r="D36" s="11" t="s">
        <v>5</v>
      </c>
      <c r="IV36"/>
    </row>
    <row r="37" spans="1:256" s="2" customFormat="1" ht="12.75">
      <c r="A37" s="12" t="s">
        <v>9</v>
      </c>
      <c r="B37" s="13" t="s">
        <v>9</v>
      </c>
      <c r="C37" s="13" t="s">
        <v>9</v>
      </c>
      <c r="D37" s="13" t="s">
        <v>9</v>
      </c>
      <c r="IV37"/>
    </row>
    <row r="38" spans="1:256" s="2" customFormat="1" ht="12.75">
      <c r="A38" s="14" t="s">
        <v>28</v>
      </c>
      <c r="B38" s="15">
        <v>774.6921</v>
      </c>
      <c r="C38" s="15">
        <v>809.5532445</v>
      </c>
      <c r="D38" s="15">
        <v>848.411800236</v>
      </c>
      <c r="IV38"/>
    </row>
    <row r="39" spans="1:256" s="2" customFormat="1" ht="12.75">
      <c r="A39" s="6" t="s">
        <v>29</v>
      </c>
      <c r="B39" s="16">
        <v>-445.928768137665</v>
      </c>
      <c r="C39" s="16">
        <v>-464.449553135778</v>
      </c>
      <c r="D39" s="16">
        <v>-485.007122077257</v>
      </c>
      <c r="IV39"/>
    </row>
    <row r="40" spans="1:256" s="2" customFormat="1" ht="12.75">
      <c r="A40" s="14" t="s">
        <v>30</v>
      </c>
      <c r="B40" s="15">
        <v>328.763331862334</v>
      </c>
      <c r="C40" s="15">
        <v>345.103691364222</v>
      </c>
      <c r="D40" s="15">
        <v>363.404678158743</v>
      </c>
      <c r="IV40"/>
    </row>
    <row r="41" spans="1:256" s="2" customFormat="1" ht="12.75">
      <c r="A41" s="6" t="s">
        <v>31</v>
      </c>
      <c r="B41" s="16">
        <v>-227.747155778679</v>
      </c>
      <c r="C41" s="16">
        <v>-237.990958374219</v>
      </c>
      <c r="D41" s="16">
        <v>-249.40877786554</v>
      </c>
      <c r="IV41"/>
    </row>
    <row r="42" spans="1:256" s="2" customFormat="1" ht="12.75">
      <c r="A42" s="14" t="s">
        <v>32</v>
      </c>
      <c r="B42" s="15">
        <v>101.016176083656</v>
      </c>
      <c r="C42" s="15">
        <v>107.112732990003</v>
      </c>
      <c r="D42" s="15">
        <v>113.995900293204</v>
      </c>
      <c r="IV42"/>
    </row>
    <row r="43" spans="1:256" s="2" customFormat="1" ht="12.75">
      <c r="A43" s="6" t="s">
        <v>33</v>
      </c>
      <c r="B43" s="16">
        <v>-25.8880486338393</v>
      </c>
      <c r="C43" s="16">
        <v>-24.5898391361717</v>
      </c>
      <c r="D43" s="16">
        <v>-27.9996301630543</v>
      </c>
      <c r="IV43"/>
    </row>
    <row r="44" spans="1:256" s="2" customFormat="1" ht="12.75">
      <c r="A44" s="6" t="s">
        <v>11</v>
      </c>
      <c r="B44" s="16">
        <v>-1.13402407025681</v>
      </c>
      <c r="C44" s="16">
        <v>-1.13036992118503</v>
      </c>
      <c r="D44" s="16">
        <v>-1.34968548980873</v>
      </c>
      <c r="IV44"/>
    </row>
    <row r="45" spans="1:256" s="2" customFormat="1" ht="12.75">
      <c r="A45" s="14" t="s">
        <v>34</v>
      </c>
      <c r="B45" s="15">
        <v>73.9941033795598</v>
      </c>
      <c r="C45" s="15">
        <v>81.3925239326465</v>
      </c>
      <c r="D45" s="15">
        <v>84.6465846403406</v>
      </c>
      <c r="IV45"/>
    </row>
    <row r="46" spans="1:256" s="2" customFormat="1" ht="12.75">
      <c r="A46" s="6" t="s">
        <v>35</v>
      </c>
      <c r="B46" s="16">
        <v>-16.0515258253861</v>
      </c>
      <c r="C46" s="16">
        <v>-18.2595421184806</v>
      </c>
      <c r="D46" s="16">
        <v>-20.6594973382771</v>
      </c>
      <c r="IV46"/>
    </row>
    <row r="47" spans="1:256" s="2" customFormat="1" ht="12.75">
      <c r="A47" s="6" t="s">
        <v>36</v>
      </c>
      <c r="B47" s="16">
        <v>0.40269832792626503</v>
      </c>
      <c r="C47" s="16">
        <v>0.334670499389681</v>
      </c>
      <c r="D47" s="16">
        <v>0.27430772170136103</v>
      </c>
      <c r="IV47"/>
    </row>
    <row r="48" spans="1:256" s="2" customFormat="1" ht="12.75">
      <c r="A48" s="14" t="s">
        <v>37</v>
      </c>
      <c r="B48" s="15">
        <v>58.3452758821</v>
      </c>
      <c r="C48" s="15">
        <v>63.4676523135556</v>
      </c>
      <c r="D48" s="15">
        <v>64.2613950237648</v>
      </c>
      <c r="IV48"/>
    </row>
    <row r="49" spans="1:256" s="2" customFormat="1" ht="12.75">
      <c r="A49" s="14" t="s">
        <v>38</v>
      </c>
      <c r="B49" s="15">
        <v>-2.46217064222462</v>
      </c>
      <c r="C49" s="15">
        <v>2.22136783097444</v>
      </c>
      <c r="D49" s="15">
        <v>-1.99210324573671</v>
      </c>
      <c r="IV49"/>
    </row>
    <row r="50" spans="1:256" s="2" customFormat="1" ht="12.75">
      <c r="A50" s="6" t="s">
        <v>39</v>
      </c>
      <c r="B50" s="16">
        <v>-18.4414247291589</v>
      </c>
      <c r="C50" s="16">
        <v>-21.6773766476949</v>
      </c>
      <c r="D50" s="16">
        <v>-20.5488662867493</v>
      </c>
      <c r="IV50"/>
    </row>
    <row r="51" spans="1:256" s="2" customFormat="1" ht="12.75">
      <c r="A51" s="17" t="s">
        <v>40</v>
      </c>
      <c r="B51" s="18">
        <v>37.4416805107165</v>
      </c>
      <c r="C51" s="18">
        <v>44.0116434968351</v>
      </c>
      <c r="D51" s="18">
        <v>41.7204254912788</v>
      </c>
      <c r="IV51"/>
    </row>
  </sheetData>
  <sheetProtection selectLockedCells="1" selectUnlockedCells="1"/>
  <printOptions/>
  <pageMargins left="0.7479166666666667" right="0.7479166666666667" top="0.9840277777777777" bottom="0.9854166666666667" header="0.5118055555555555" footer="0.49236111111111114"/>
  <pageSetup horizontalDpi="300" verticalDpi="300" orientation="portrait" paperSize="9"/>
  <headerFooter alignWithMargins="0">
    <oddFooter>&amp;Lhttp://www.thibierge.net&amp;R(c) C. Thibierge - 2008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workbookViewId="0" topLeftCell="A4">
      <selection activeCell="B31" sqref="B31"/>
    </sheetView>
  </sheetViews>
  <sheetFormatPr defaultColWidth="11.421875" defaultRowHeight="12.75"/>
  <cols>
    <col min="1" max="1" width="39.57421875" style="0" customWidth="1"/>
    <col min="2" max="6" width="11.57421875" style="0" customWidth="1"/>
    <col min="7" max="16384" width="11.57421875" style="0" customWidth="1"/>
  </cols>
  <sheetData>
    <row r="1" spans="1:4" ht="12.75">
      <c r="A1" s="19" t="s">
        <v>41</v>
      </c>
      <c r="B1" s="20"/>
      <c r="C1" s="20"/>
      <c r="D1" s="20"/>
    </row>
    <row r="2" spans="1:4" ht="12.75">
      <c r="A2" s="19"/>
      <c r="B2" s="20"/>
      <c r="C2" s="20"/>
      <c r="D2" s="20"/>
    </row>
    <row r="3" spans="1:4" ht="12.75">
      <c r="A3" s="19" t="s">
        <v>27</v>
      </c>
      <c r="B3" s="20" t="s">
        <v>3</v>
      </c>
      <c r="C3" s="20" t="s">
        <v>4</v>
      </c>
      <c r="D3" s="20" t="s">
        <v>5</v>
      </c>
    </row>
    <row r="4" spans="1:4" ht="12.75">
      <c r="A4" s="21" t="s">
        <v>9</v>
      </c>
      <c r="B4" s="22" t="s">
        <v>9</v>
      </c>
      <c r="C4" s="22" t="s">
        <v>9</v>
      </c>
      <c r="D4" s="22" t="s">
        <v>9</v>
      </c>
    </row>
    <row r="5" spans="1:4" ht="12.75">
      <c r="A5" s="23" t="s">
        <v>28</v>
      </c>
      <c r="B5" s="24">
        <f>'Droides Comptes'!B38/'Droides Comptes'!B$38</f>
        <v>1</v>
      </c>
      <c r="C5" s="24">
        <f>'Droides Comptes'!C38/'Droides Comptes'!C$38</f>
        <v>1</v>
      </c>
      <c r="D5" s="24">
        <f>'Droides Comptes'!D38/'Droides Comptes'!D$38</f>
        <v>1</v>
      </c>
    </row>
    <row r="6" spans="1:4" ht="12.75">
      <c r="A6" s="21" t="s">
        <v>29</v>
      </c>
      <c r="B6" s="24">
        <f>'Droides Comptes'!B39/'Droides Comptes'!B$38</f>
        <v>-0.5756206473999993</v>
      </c>
      <c r="C6" s="24">
        <f>'Droides Comptes'!C39/'Droides Comptes'!C$38</f>
        <v>-0.5737109403133002</v>
      </c>
      <c r="D6" s="24">
        <f>'Droides Comptes'!D39/'Droides Comptes'!D$38</f>
        <v>-0.5716647528268043</v>
      </c>
    </row>
    <row r="7" spans="1:4" ht="12.75">
      <c r="A7" s="23" t="s">
        <v>30</v>
      </c>
      <c r="B7" s="24">
        <f>'Droides Comptes'!B40/'Droides Comptes'!B$38</f>
        <v>0.42437935259999937</v>
      </c>
      <c r="C7" s="24">
        <f>'Droides Comptes'!C40/'Droides Comptes'!C$38</f>
        <v>0.42628905968669983</v>
      </c>
      <c r="D7" s="24">
        <f>'Droides Comptes'!D40/'Droides Comptes'!D$38</f>
        <v>0.42833524717319577</v>
      </c>
    </row>
    <row r="8" spans="1:4" ht="12.75">
      <c r="A8" s="21" t="s">
        <v>31</v>
      </c>
      <c r="B8" s="24">
        <f>'Droides Comptes'!B41/'Droides Comptes'!B$38</f>
        <v>-0.2939840948148032</v>
      </c>
      <c r="C8" s="24">
        <f>'Droides Comptes'!C41/'Droides Comptes'!C$38</f>
        <v>-0.2939781416368828</v>
      </c>
      <c r="D8" s="24">
        <f>'Droides Comptes'!D41/'Droides Comptes'!D$38</f>
        <v>-0.29397136838049964</v>
      </c>
    </row>
    <row r="9" spans="1:4" ht="12.75">
      <c r="A9" s="23" t="s">
        <v>32</v>
      </c>
      <c r="B9" s="24">
        <f>'Droides Comptes'!B42/'Droides Comptes'!B$38</f>
        <v>0.1303952577851975</v>
      </c>
      <c r="C9" s="24">
        <f>'Droides Comptes'!C42/'Droides Comptes'!C$38</f>
        <v>0.13231091804981704</v>
      </c>
      <c r="D9" s="24">
        <f>'Droides Comptes'!D42/'Droides Comptes'!D$38</f>
        <v>0.1343638787926973</v>
      </c>
    </row>
    <row r="10" spans="1:4" ht="12.75">
      <c r="A10" s="21" t="s">
        <v>33</v>
      </c>
      <c r="B10" s="24">
        <f>'Droides Comptes'!B43/'Droides Comptes'!B$38</f>
        <v>-0.03341721005524556</v>
      </c>
      <c r="C10" s="24">
        <f>'Droides Comptes'!C43/'Droides Comptes'!C$38</f>
        <v>-0.030374579193193144</v>
      </c>
      <c r="D10" s="24">
        <f>'Droides Comptes'!D43/'Droides Comptes'!D$38</f>
        <v>-0.03300240538293519</v>
      </c>
    </row>
    <row r="11" spans="1:4" ht="12.75">
      <c r="A11" s="21" t="s">
        <v>11</v>
      </c>
      <c r="B11" s="24">
        <f>'Droides Comptes'!B44/'Droides Comptes'!B$38</f>
        <v>-0.001463838433691024</v>
      </c>
      <c r="C11" s="24">
        <f>'Droides Comptes'!C44/'Droides Comptes'!C$38</f>
        <v>-0.0013962885441626193</v>
      </c>
      <c r="D11" s="24">
        <f>'Droides Comptes'!D44/'Droides Comptes'!D$38</f>
        <v>-0.0015908377151676726</v>
      </c>
    </row>
    <row r="12" spans="1:4" ht="12.75">
      <c r="A12" s="23" t="s">
        <v>34</v>
      </c>
      <c r="B12" s="24">
        <f>'Droides Comptes'!B45/'Droides Comptes'!B$38</f>
        <v>0.09551420929626081</v>
      </c>
      <c r="C12" s="24">
        <f>'Droides Comptes'!C45/'Droides Comptes'!C$38</f>
        <v>0.10054005031246156</v>
      </c>
      <c r="D12" s="24">
        <f>'Droides Comptes'!D45/'Droides Comptes'!D$38</f>
        <v>0.09977063569459399</v>
      </c>
    </row>
    <row r="14" spans="1:4" ht="12.75">
      <c r="A14" t="s">
        <v>42</v>
      </c>
      <c r="C14" s="25">
        <f>('Droides Comptes'!C38-'Droides Comptes'!B38)/'Droides Comptes'!B38</f>
        <v>0.04500000000000003</v>
      </c>
      <c r="D14" s="25">
        <f>('Droides Comptes'!D38-'Droides Comptes'!C38)/'Droides Comptes'!C38</f>
        <v>0.047999999999999966</v>
      </c>
    </row>
    <row r="16" ht="12.75">
      <c r="A16" s="26" t="s">
        <v>43</v>
      </c>
    </row>
    <row r="18" spans="1:6" ht="12.75">
      <c r="A18" s="27"/>
      <c r="B18" s="28" t="str">
        <f>B3</f>
        <v>N-3</v>
      </c>
      <c r="C18" s="28" t="str">
        <f>C3</f>
        <v>N-2</v>
      </c>
      <c r="D18" s="28" t="str">
        <f>D3</f>
        <v>N-1</v>
      </c>
      <c r="E18" s="28"/>
      <c r="F18" s="28"/>
    </row>
    <row r="19" spans="1:6" ht="12.75">
      <c r="A19" s="27" t="s">
        <v>44</v>
      </c>
      <c r="B19" s="29">
        <f>'Droides Comptes'!B51</f>
        <v>37.4416805107165</v>
      </c>
      <c r="C19" s="29">
        <f>'Droides Comptes'!C51</f>
        <v>44.0116434968351</v>
      </c>
      <c r="D19" s="29">
        <f>'Droides Comptes'!D51</f>
        <v>41.7204254912788</v>
      </c>
      <c r="E19" s="29"/>
      <c r="F19" s="29"/>
    </row>
    <row r="20" spans="1:6" ht="12.75">
      <c r="A20" s="27" t="s">
        <v>45</v>
      </c>
      <c r="B20" s="30">
        <f>-'Droides Comptes'!B43-'Droides Comptes'!B44</f>
        <v>27.02207270409611</v>
      </c>
      <c r="C20" s="30">
        <f>-'Droides Comptes'!C43-'Droides Comptes'!C44</f>
        <v>25.72020905735673</v>
      </c>
      <c r="D20" s="30">
        <f>-'Droides Comptes'!D43-'Droides Comptes'!D44</f>
        <v>29.34931565286303</v>
      </c>
      <c r="E20" s="29"/>
      <c r="F20" s="29"/>
    </row>
    <row r="21" spans="1:6" ht="12.75">
      <c r="A21" s="29" t="s">
        <v>46</v>
      </c>
      <c r="B21" s="29">
        <f>B19+B20</f>
        <v>64.46375321481261</v>
      </c>
      <c r="C21" s="29">
        <f>C19+C20</f>
        <v>69.73185255419183</v>
      </c>
      <c r="D21" s="29">
        <f>D19+D20</f>
        <v>71.06974114414183</v>
      </c>
      <c r="E21" s="31"/>
      <c r="F21" s="31"/>
    </row>
    <row r="23" ht="12.75">
      <c r="A23" s="26" t="s">
        <v>47</v>
      </c>
    </row>
    <row r="24" spans="2:4" ht="12.75">
      <c r="B24" s="28" t="str">
        <f>B18</f>
        <v>N-3</v>
      </c>
      <c r="C24" s="28" t="str">
        <f>C18</f>
        <v>N-2</v>
      </c>
      <c r="D24" s="28" t="str">
        <f>D18</f>
        <v>N-1</v>
      </c>
    </row>
    <row r="25" spans="1:4" ht="12.75">
      <c r="A25" t="s">
        <v>48</v>
      </c>
      <c r="B25" s="32">
        <f>('Droides Comptes'!B30+'Droides Comptes'!B32)/'Droides Comptes'!B25</f>
        <v>0.8211697152024061</v>
      </c>
      <c r="C25" s="32">
        <f>('Droides Comptes'!C30+'Droides Comptes'!C32)/'Droides Comptes'!C25</f>
        <v>0.8440160954993</v>
      </c>
      <c r="D25" s="32">
        <f>('Droides Comptes'!D30+'Droides Comptes'!D32)/'Droides Comptes'!D25</f>
        <v>0.8484118002359973</v>
      </c>
    </row>
    <row r="26" spans="1:4" ht="12.75">
      <c r="A26" t="s">
        <v>49</v>
      </c>
      <c r="B26" s="33">
        <f>'Droides Comptes'!B32/('Droides Comptes'!B30+'Droides Comptes'!B32)</f>
        <v>0.2076121178598688</v>
      </c>
      <c r="C26" s="33">
        <f>'Droides Comptes'!C32/('Droides Comptes'!C30+'Droides Comptes'!C32)</f>
        <v>0.2319709206028677</v>
      </c>
      <c r="D26" s="33">
        <f>'Droides Comptes'!D32/('Droides Comptes'!D30+'Droides Comptes'!D32)</f>
        <v>0.2184062351520004</v>
      </c>
    </row>
    <row r="28" ht="12.75">
      <c r="A28" s="26" t="s">
        <v>50</v>
      </c>
    </row>
    <row r="29" spans="2:4" ht="12.75">
      <c r="B29" s="28" t="str">
        <f>B24</f>
        <v>N-3</v>
      </c>
      <c r="C29" s="28" t="str">
        <f>C24</f>
        <v>N-2</v>
      </c>
      <c r="D29" s="28" t="str">
        <f>D24</f>
        <v>N-1</v>
      </c>
    </row>
    <row r="30" spans="1:4" ht="12.75">
      <c r="A30" s="21" t="s">
        <v>51</v>
      </c>
      <c r="B30" s="34">
        <f>'Droides Comptes'!B18/'Droides Comptes'!B32</f>
        <v>0.3558386958941244</v>
      </c>
      <c r="C30" s="34">
        <f>'Droides Comptes'!C18/'Droides Comptes'!C32</f>
        <v>0.23530288669063187</v>
      </c>
      <c r="D30" s="34">
        <f>'Droides Comptes'!D18/'Droides Comptes'!D32</f>
        <v>0.18187028943423364</v>
      </c>
    </row>
    <row r="31" spans="1:4" ht="12.75">
      <c r="A31" s="21" t="s">
        <v>52</v>
      </c>
      <c r="B31" s="34">
        <f>('Droides Comptes'!B16+'Droides Comptes'!B18)/('Droides Comptes'!B31+'Droides Comptes'!B32)</f>
        <v>2.1908254312107998</v>
      </c>
      <c r="C31" s="34">
        <f>('Droides Comptes'!C16+'Droides Comptes'!C18)/('Droides Comptes'!C31+'Droides Comptes'!C32)</f>
        <v>2.1713481394886496</v>
      </c>
      <c r="D31" s="34">
        <f>('Droides Comptes'!D16+'Droides Comptes'!D18)/('Droides Comptes'!D31+'Droides Comptes'!D32)</f>
        <v>2.296912070432863</v>
      </c>
    </row>
    <row r="32" spans="1:4" ht="12.75">
      <c r="A32" s="21" t="s">
        <v>53</v>
      </c>
      <c r="B32" s="34">
        <f>('Droides Comptes'!B12+'Droides Comptes'!B16+'Droides Comptes'!B18)/('Droides Comptes'!B31+'Droides Comptes'!B32)</f>
        <v>2.866101800084798</v>
      </c>
      <c r="C32" s="34">
        <f>('Droides Comptes'!C12+'Droides Comptes'!C16+'Droides Comptes'!C18)/('Droides Comptes'!C31+'Droides Comptes'!C32)</f>
        <v>2.8097301903402125</v>
      </c>
      <c r="D32" s="34">
        <f>('Droides Comptes'!D12+'Droides Comptes'!D16+'Droides Comptes'!D18)/('Droides Comptes'!D31+'Droides Comptes'!D32)</f>
        <v>2.936168196724052</v>
      </c>
    </row>
    <row r="34" ht="12.75">
      <c r="A34" s="26" t="s">
        <v>54</v>
      </c>
    </row>
    <row r="35" spans="2:4" ht="12.75">
      <c r="B35" s="28" t="str">
        <f>B29</f>
        <v>N-3</v>
      </c>
      <c r="C35" s="28" t="str">
        <f>C29</f>
        <v>N-2</v>
      </c>
      <c r="D35" s="28" t="str">
        <f>D29</f>
        <v>N-1</v>
      </c>
    </row>
    <row r="36" spans="1:4" ht="12.75">
      <c r="A36" t="s">
        <v>55</v>
      </c>
      <c r="B36" s="35">
        <f>'Droides Comptes'!B12</f>
        <v>105.701186853653</v>
      </c>
      <c r="C36" s="35">
        <f>'Droides Comptes'!C12</f>
        <v>115.428338573861</v>
      </c>
      <c r="D36" s="35">
        <f>'Droides Comptes'!D12</f>
        <v>126.775405969026</v>
      </c>
    </row>
    <row r="37" spans="1:4" ht="12.75">
      <c r="A37" t="s">
        <v>56</v>
      </c>
      <c r="B37" s="35">
        <f>'Droides Comptes'!B16</f>
        <v>325.216274191027</v>
      </c>
      <c r="C37" s="35">
        <f>'Droides Comptes'!C16</f>
        <v>378.084244764206</v>
      </c>
      <c r="D37" s="35">
        <f>'Droides Comptes'!D16</f>
        <v>443.780163134435</v>
      </c>
    </row>
    <row r="38" spans="1:4" ht="12.75">
      <c r="A38" t="s">
        <v>57</v>
      </c>
      <c r="B38" s="36">
        <f>-'Droides Comptes'!B31</f>
        <v>-106.748705029688</v>
      </c>
      <c r="C38" s="36">
        <f>-'Droides Comptes'!C31</f>
        <v>-119.082183537055</v>
      </c>
      <c r="D38" s="36">
        <f>-'Droides Comptes'!D31</f>
        <v>-133.783593587806</v>
      </c>
    </row>
    <row r="39" spans="1:4" ht="12.75">
      <c r="A39" t="s">
        <v>58</v>
      </c>
      <c r="B39" s="35">
        <f>SUM(B36:B38)</f>
        <v>324.168756014992</v>
      </c>
      <c r="C39" s="35">
        <f>SUM(C36:C38)</f>
        <v>374.43039980101196</v>
      </c>
      <c r="D39" s="35">
        <f>SUM(D36:D38)</f>
        <v>436.77197551565496</v>
      </c>
    </row>
    <row r="41" spans="2:4" ht="12.75">
      <c r="B41" s="28" t="str">
        <f>B35</f>
        <v>N-3</v>
      </c>
      <c r="C41" s="28" t="str">
        <f>C35</f>
        <v>N-2</v>
      </c>
      <c r="D41" s="28" t="str">
        <f>D35</f>
        <v>N-1</v>
      </c>
    </row>
    <row r="42" spans="1:4" ht="12.75">
      <c r="A42" t="s">
        <v>59</v>
      </c>
      <c r="B42" s="35">
        <f>B39</f>
        <v>324.168756014992</v>
      </c>
      <c r="C42" s="35">
        <f>C39</f>
        <v>374.43039980101196</v>
      </c>
      <c r="D42" s="35">
        <f>D39</f>
        <v>436.77197551565496</v>
      </c>
    </row>
    <row r="43" spans="1:4" ht="12.75">
      <c r="A43" s="37" t="s">
        <v>60</v>
      </c>
      <c r="C43" s="38">
        <f>(C42-B42)/B42</f>
        <v>0.1550477732767542</v>
      </c>
      <c r="D43" s="38">
        <f>(D42-C42)/C42</f>
        <v>0.16649709998914067</v>
      </c>
    </row>
    <row r="44" spans="1:4" ht="12.75">
      <c r="A44" t="s">
        <v>61</v>
      </c>
      <c r="B44" s="35">
        <f>'Droides Comptes'!B38</f>
        <v>774.6921</v>
      </c>
      <c r="C44" s="35">
        <f>'Droides Comptes'!C38</f>
        <v>809.5532445</v>
      </c>
      <c r="D44" s="35">
        <f>'Droides Comptes'!D38</f>
        <v>848.411800236</v>
      </c>
    </row>
    <row r="45" spans="1:4" ht="12.75">
      <c r="A45" s="37" t="s">
        <v>42</v>
      </c>
      <c r="C45" s="38">
        <f>(C44-B44)/B44</f>
        <v>0.04500000000000003</v>
      </c>
      <c r="D45" s="38">
        <f>(D44-C44)/C44</f>
        <v>0.047999999999999966</v>
      </c>
    </row>
    <row r="47" spans="2:4" ht="12.75">
      <c r="B47" s="28" t="str">
        <f>B41</f>
        <v>N-3</v>
      </c>
      <c r="C47" s="28" t="str">
        <f>C41</f>
        <v>N-2</v>
      </c>
      <c r="D47" s="28" t="str">
        <f>D41</f>
        <v>N-1</v>
      </c>
    </row>
    <row r="48" spans="1:4" ht="12.75">
      <c r="A48" t="s">
        <v>62</v>
      </c>
      <c r="B48" s="39">
        <f>B42/B44</f>
        <v>0.4184485113698617</v>
      </c>
      <c r="C48" s="39">
        <f>C42/C44</f>
        <v>0.46251485290787686</v>
      </c>
      <c r="D48" s="39">
        <f>D42/D44</f>
        <v>0.5148112925753267</v>
      </c>
    </row>
    <row r="49" spans="1:4" ht="12.75">
      <c r="A49" t="s">
        <v>63</v>
      </c>
      <c r="B49" s="40">
        <f>B48*365</f>
        <v>152.73370664999953</v>
      </c>
      <c r="C49" s="40">
        <f>C48*365</f>
        <v>168.81792131137504</v>
      </c>
      <c r="D49" s="40">
        <f>D48*365</f>
        <v>187.90612178999422</v>
      </c>
    </row>
    <row r="50" spans="2:4" ht="12.75">
      <c r="B50" s="40"/>
      <c r="C50" s="40"/>
      <c r="D50" s="40"/>
    </row>
    <row r="51" spans="2:4" ht="12.75">
      <c r="B51" s="28" t="str">
        <f>B47</f>
        <v>N-3</v>
      </c>
      <c r="C51" s="28" t="str">
        <f>C47</f>
        <v>N-2</v>
      </c>
      <c r="D51" s="28" t="str">
        <f>D47</f>
        <v>N-1</v>
      </c>
    </row>
    <row r="52" spans="1:4" ht="12.75">
      <c r="A52" t="str">
        <f>(A36&amp;"/CA x 365")</f>
        <v>Stocks/CA x 365</v>
      </c>
      <c r="B52" s="40">
        <f>365*B36/B$44</f>
        <v>49.8016349999998</v>
      </c>
      <c r="C52" s="40">
        <f>365*C36/C$44</f>
        <v>52.042708575000056</v>
      </c>
      <c r="D52" s="40">
        <f>365*D36/D$44</f>
        <v>54.54075858660013</v>
      </c>
    </row>
    <row r="53" spans="1:4" ht="12.75">
      <c r="A53" t="str">
        <f>(A37&amp;"/CA x 365")</f>
        <v> + Créances clients/CA x 365</v>
      </c>
      <c r="B53" s="40">
        <f>365*B37/B$44</f>
        <v>153.22724999999983</v>
      </c>
      <c r="C53" s="40">
        <f>365*C37/C$44</f>
        <v>170.46531562499987</v>
      </c>
      <c r="D53" s="40">
        <f>365*D37/D$44</f>
        <v>190.9211535000001</v>
      </c>
    </row>
    <row r="54" spans="1:4" ht="12.75">
      <c r="A54" t="str">
        <f>(A38&amp;"/CA x 365")</f>
        <v> - Dettes d'exploitation/CA x 365</v>
      </c>
      <c r="B54" s="40">
        <f>365*B38/B$44</f>
        <v>-50.29517835000011</v>
      </c>
      <c r="C54" s="40">
        <f>365*C38/C$44</f>
        <v>-53.69010288862486</v>
      </c>
      <c r="D54" s="40">
        <f>365*D38/D$44</f>
        <v>-57.55579029660599</v>
      </c>
    </row>
    <row r="55" spans="1:4" ht="12.75">
      <c r="A55" t="str">
        <f>(A39&amp;"/CA x 365")</f>
        <v> = Besoin en fonds de roulement/CA x 365</v>
      </c>
      <c r="B55" s="41">
        <f>365*B39/B$44</f>
        <v>152.7337066499995</v>
      </c>
      <c r="C55" s="41">
        <f>365*C39/C$44</f>
        <v>168.81792131137504</v>
      </c>
      <c r="D55" s="41">
        <f>365*D39/D$44</f>
        <v>187.90612178999422</v>
      </c>
    </row>
    <row r="58" ht="12.75">
      <c r="A58" s="26" t="s">
        <v>64</v>
      </c>
    </row>
    <row r="59" spans="2:4" ht="12.75">
      <c r="B59" s="28" t="str">
        <f>B51</f>
        <v>N-3</v>
      </c>
      <c r="C59" s="28" t="str">
        <f>C51</f>
        <v>N-2</v>
      </c>
      <c r="D59" s="28" t="str">
        <f>D51</f>
        <v>N-1</v>
      </c>
    </row>
    <row r="60" spans="1:4" ht="12.75">
      <c r="A60" t="s">
        <v>65</v>
      </c>
      <c r="B60" s="42">
        <f>'Droides Comptes'!B8</f>
        <v>189.898596558904</v>
      </c>
      <c r="C60" s="43">
        <f>'Droides Comptes'!C8</f>
        <v>192.462227612449</v>
      </c>
      <c r="D60" s="43">
        <f>'Droides Comptes'!D8</f>
        <v>195.233683690069</v>
      </c>
    </row>
    <row r="61" spans="1:4" ht="12.75">
      <c r="A61" t="s">
        <v>55</v>
      </c>
      <c r="B61" s="42">
        <f>'Droides Comptes'!B12</f>
        <v>105.701186853653</v>
      </c>
      <c r="C61" s="42">
        <f>'Droides Comptes'!C12</f>
        <v>115.428338573861</v>
      </c>
      <c r="D61" s="42">
        <f>'Droides Comptes'!D12</f>
        <v>126.775405969026</v>
      </c>
    </row>
    <row r="62" spans="1:4" ht="12.75">
      <c r="A62" t="s">
        <v>66</v>
      </c>
      <c r="B62" s="42">
        <f>'Droides Comptes'!B16</f>
        <v>325.216274191027</v>
      </c>
      <c r="C62" s="42">
        <f>'Droides Comptes'!C16</f>
        <v>378.084244764206</v>
      </c>
      <c r="D62" s="42">
        <f>'Droides Comptes'!D16</f>
        <v>443.780163134435</v>
      </c>
    </row>
    <row r="63" spans="1:4" ht="12.75">
      <c r="A63" t="s">
        <v>15</v>
      </c>
      <c r="B63" s="42">
        <f>'Droides Comptes'!B18</f>
        <v>17.7142042652055</v>
      </c>
      <c r="C63" s="42">
        <f>'Droides Comptes'!C18</f>
        <v>14.5256474974685</v>
      </c>
      <c r="D63" s="42">
        <f>'Droides Comptes'!D18</f>
        <v>11.7367231779545</v>
      </c>
    </row>
    <row r="64" spans="1:4" ht="12.75">
      <c r="A64" t="s">
        <v>67</v>
      </c>
      <c r="B64" s="44">
        <f>SUM(B60:B63)</f>
        <v>638.5302618687895</v>
      </c>
      <c r="C64" s="44">
        <f>SUM(C60:C63)</f>
        <v>700.5004584479846</v>
      </c>
      <c r="D64" s="44">
        <f>SUM(D60:D63)</f>
        <v>777.5259759714845</v>
      </c>
    </row>
    <row r="65" spans="2:4" ht="12.75">
      <c r="B65" s="43"/>
      <c r="C65" s="28"/>
      <c r="D65" s="28"/>
    </row>
    <row r="66" spans="1:4" ht="12.75">
      <c r="A66" t="s">
        <v>68</v>
      </c>
      <c r="B66" s="42">
        <f>'Droides Comptes'!B25</f>
        <v>292</v>
      </c>
      <c r="C66" s="42">
        <f>'Droides Comptes'!C25</f>
        <v>315.3</v>
      </c>
      <c r="D66" s="42">
        <f>'Droides Comptes'!D25</f>
        <v>348.267838531158</v>
      </c>
    </row>
    <row r="67" spans="1:4" ht="12.75">
      <c r="A67" s="21" t="s">
        <v>23</v>
      </c>
      <c r="B67" s="42">
        <f>'Droides Comptes'!B30</f>
        <v>190</v>
      </c>
      <c r="C67" s="42">
        <f>'Droides Comptes'!C30</f>
        <v>204.386573690594</v>
      </c>
      <c r="D67" s="42">
        <f>'Droides Comptes'!D30</f>
        <v>230.941061146436</v>
      </c>
    </row>
    <row r="68" spans="1:4" ht="12.75">
      <c r="A68" s="21" t="s">
        <v>24</v>
      </c>
      <c r="B68" s="42">
        <f>'Droides Comptes'!B31</f>
        <v>106.748705029688</v>
      </c>
      <c r="C68" s="42">
        <f>'Droides Comptes'!C31</f>
        <v>119.082183537055</v>
      </c>
      <c r="D68" s="42">
        <f>'Droides Comptes'!D31</f>
        <v>133.783593587806</v>
      </c>
    </row>
    <row r="69" spans="1:4" ht="12.75">
      <c r="A69" s="21" t="s">
        <v>25</v>
      </c>
      <c r="B69" s="42">
        <f>'Droides Comptes'!B32</f>
        <v>49.7815568391026</v>
      </c>
      <c r="C69" s="42">
        <f>'Droides Comptes'!C32</f>
        <v>61.7317012203353</v>
      </c>
      <c r="D69" s="42">
        <f>'Droides Comptes'!D32</f>
        <v>64.5334827060834</v>
      </c>
    </row>
    <row r="70" spans="1:4" ht="12.75">
      <c r="A70" t="s">
        <v>26</v>
      </c>
      <c r="B70" s="44">
        <f>SUM(B66:B69)</f>
        <v>638.5302618687906</v>
      </c>
      <c r="C70" s="44">
        <f>SUM(C66:C69)</f>
        <v>700.5004584479843</v>
      </c>
      <c r="D70" s="44">
        <f>SUM(D66:D69)</f>
        <v>777.5259759714834</v>
      </c>
    </row>
    <row r="71" spans="2:4" ht="12.75">
      <c r="B71" s="43"/>
      <c r="C71" s="28"/>
      <c r="D71" s="28"/>
    </row>
    <row r="72" ht="12.75">
      <c r="A72" s="26" t="s">
        <v>69</v>
      </c>
    </row>
    <row r="73" spans="2:4" ht="12.75">
      <c r="B73" s="28" t="str">
        <f>B59</f>
        <v>N-3</v>
      </c>
      <c r="C73" s="28" t="str">
        <f>C59</f>
        <v>N-2</v>
      </c>
      <c r="D73" s="28" t="str">
        <f>D59</f>
        <v>N-1</v>
      </c>
    </row>
    <row r="74" spans="2:4" ht="12.75">
      <c r="B74" s="43"/>
      <c r="C74" s="28"/>
      <c r="D74" s="28"/>
    </row>
    <row r="75" spans="1:4" ht="12.75">
      <c r="A75" t="s">
        <v>65</v>
      </c>
      <c r="B75" s="35">
        <f>B60</f>
        <v>189.898596558904</v>
      </c>
      <c r="C75" s="35">
        <f>C60</f>
        <v>192.462227612449</v>
      </c>
      <c r="D75" s="35">
        <f>D60</f>
        <v>195.233683690069</v>
      </c>
    </row>
    <row r="76" spans="1:4" ht="12.75">
      <c r="A76" t="s">
        <v>70</v>
      </c>
      <c r="B76" s="35">
        <f>B61+B62-B68</f>
        <v>324.168756014992</v>
      </c>
      <c r="C76" s="35">
        <f>C61+C62-C68</f>
        <v>374.43039980101196</v>
      </c>
      <c r="D76" s="35">
        <f>D61+D62-D68</f>
        <v>436.7719755156551</v>
      </c>
    </row>
    <row r="77" spans="1:4" ht="12.75">
      <c r="A77" t="s">
        <v>71</v>
      </c>
      <c r="B77" s="45">
        <f>B75+B76</f>
        <v>514.067352573896</v>
      </c>
      <c r="C77" s="45">
        <f>C75+C76</f>
        <v>566.892627413461</v>
      </c>
      <c r="D77" s="45">
        <f>D75+D76</f>
        <v>632.0056592057241</v>
      </c>
    </row>
    <row r="79" spans="1:4" ht="12.75">
      <c r="A79" t="s">
        <v>68</v>
      </c>
      <c r="B79" s="35">
        <f>B66</f>
        <v>292</v>
      </c>
      <c r="C79" s="35">
        <f>C66</f>
        <v>315.3</v>
      </c>
      <c r="D79" s="35">
        <f>D66</f>
        <v>348.267838531158</v>
      </c>
    </row>
    <row r="80" spans="1:4" ht="12.75">
      <c r="A80" t="s">
        <v>72</v>
      </c>
      <c r="B80" s="35">
        <f>B67+B69-B63</f>
        <v>222.0673525738971</v>
      </c>
      <c r="C80" s="35">
        <f>C67+C69-C63</f>
        <v>251.5926274134608</v>
      </c>
      <c r="D80" s="35">
        <f>D67+D69-D63</f>
        <v>283.7378206745649</v>
      </c>
    </row>
    <row r="81" spans="1:4" ht="12.75">
      <c r="A81" t="s">
        <v>71</v>
      </c>
      <c r="B81" s="45">
        <f>SUM(B79:B80)</f>
        <v>514.0673525738971</v>
      </c>
      <c r="C81" s="45">
        <f>SUM(C79:C80)</f>
        <v>566.8926274134608</v>
      </c>
      <c r="D81" s="45">
        <f>SUM(D79:D80)</f>
        <v>632.0056592057228</v>
      </c>
    </row>
    <row r="83" ht="12.75">
      <c r="A83" s="26" t="s">
        <v>73</v>
      </c>
    </row>
    <row r="84" ht="12.75">
      <c r="A84" s="26"/>
    </row>
    <row r="85" ht="12.75">
      <c r="A85" s="26" t="s">
        <v>74</v>
      </c>
    </row>
    <row r="86" spans="2:4" ht="12.75">
      <c r="B86" s="28" t="str">
        <f>B73</f>
        <v>N-3</v>
      </c>
      <c r="C86" s="28" t="str">
        <f>C73</f>
        <v>N-2</v>
      </c>
      <c r="D86" s="28" t="str">
        <f>D73</f>
        <v>N-1</v>
      </c>
    </row>
    <row r="87" spans="1:4" ht="12.75">
      <c r="A87" t="s">
        <v>34</v>
      </c>
      <c r="B87" s="35">
        <f>'Droides Comptes'!B45</f>
        <v>73.9941033795598</v>
      </c>
      <c r="C87" s="35">
        <f>'Droides Comptes'!C45</f>
        <v>81.3925239326465</v>
      </c>
      <c r="D87" s="35">
        <f>'Droides Comptes'!D45</f>
        <v>84.6465846403406</v>
      </c>
    </row>
    <row r="88" spans="1:4" ht="12.75">
      <c r="A88" t="s">
        <v>75</v>
      </c>
      <c r="B88" s="35">
        <f>B77</f>
        <v>514.067352573896</v>
      </c>
      <c r="C88" s="35">
        <f>C77</f>
        <v>566.892627413461</v>
      </c>
      <c r="D88" s="35">
        <f>D77</f>
        <v>632.0056592057241</v>
      </c>
    </row>
    <row r="89" spans="1:4" ht="12.75">
      <c r="A89" t="s">
        <v>76</v>
      </c>
      <c r="B89" s="46">
        <f>B87/B88</f>
        <v>0.14393853842123408</v>
      </c>
      <c r="C89" s="46">
        <f>C87/C88</f>
        <v>0.14357661397717061</v>
      </c>
      <c r="D89" s="46">
        <f>D87/D88</f>
        <v>0.13393327007027211</v>
      </c>
    </row>
    <row r="91" spans="2:4" ht="12.75">
      <c r="B91" s="28" t="str">
        <f>B86</f>
        <v>N-3</v>
      </c>
      <c r="C91" s="28" t="str">
        <f>C86</f>
        <v>N-2</v>
      </c>
      <c r="D91" s="28" t="str">
        <f>D86</f>
        <v>N-1</v>
      </c>
    </row>
    <row r="92" spans="1:4" ht="12.75">
      <c r="A92" t="s">
        <v>77</v>
      </c>
      <c r="B92" s="46">
        <f>B89</f>
        <v>0.14393853842123408</v>
      </c>
      <c r="C92" s="46">
        <f>C89</f>
        <v>0.14357661397717061</v>
      </c>
      <c r="D92" s="46">
        <f>D89</f>
        <v>0.13393327007027211</v>
      </c>
    </row>
    <row r="93" spans="1:4" ht="12.75">
      <c r="A93" t="s">
        <v>78</v>
      </c>
      <c r="B93" s="25">
        <f>B87/'Droides Comptes'!B38</f>
        <v>0.09551420929626081</v>
      </c>
      <c r="C93" s="25">
        <f>C87/'Droides Comptes'!C38</f>
        <v>0.10054005031246156</v>
      </c>
      <c r="D93" s="25">
        <f>D87/'Droides Comptes'!D38</f>
        <v>0.09977063569459399</v>
      </c>
    </row>
    <row r="94" spans="1:4" ht="12.75">
      <c r="A94" t="s">
        <v>79</v>
      </c>
      <c r="B94">
        <f>'Droides Comptes'!B38/B77</f>
        <v>1.5069856043593817</v>
      </c>
      <c r="C94">
        <f>'Droides Comptes'!C38/C77</f>
        <v>1.428053930060296</v>
      </c>
      <c r="D94">
        <f>'Droides Comptes'!D38/D77</f>
        <v>1.3424117140062404</v>
      </c>
    </row>
    <row r="96" ht="12.75">
      <c r="A96" s="26" t="s">
        <v>80</v>
      </c>
    </row>
    <row r="97" spans="2:4" ht="12.75">
      <c r="B97" s="28" t="str">
        <f>B86</f>
        <v>N-3</v>
      </c>
      <c r="C97" s="28" t="str">
        <f>C86</f>
        <v>N-2</v>
      </c>
      <c r="D97" s="28" t="str">
        <f>D86</f>
        <v>N-1</v>
      </c>
    </row>
    <row r="98" spans="1:4" ht="12.75">
      <c r="A98" t="s">
        <v>44</v>
      </c>
      <c r="B98" s="35">
        <f>'Droides Comptes'!B51</f>
        <v>37.4416805107165</v>
      </c>
      <c r="C98" s="35">
        <f>'Droides Comptes'!C51</f>
        <v>44.0116434968351</v>
      </c>
      <c r="D98" s="35">
        <f>'Droides Comptes'!D51</f>
        <v>41.7204254912788</v>
      </c>
    </row>
    <row r="99" spans="1:4" ht="12.75">
      <c r="A99" t="s">
        <v>81</v>
      </c>
      <c r="B99" s="35">
        <f>'Droides Comptes'!B25</f>
        <v>292</v>
      </c>
      <c r="C99" s="35">
        <f>'Droides Comptes'!C25</f>
        <v>315.3</v>
      </c>
      <c r="D99" s="35">
        <f>'Droides Comptes'!D25</f>
        <v>348.267838531158</v>
      </c>
    </row>
    <row r="100" spans="1:4" ht="12.75">
      <c r="A100" t="s">
        <v>82</v>
      </c>
      <c r="B100" s="46">
        <f>B98/B99</f>
        <v>0.12822493325587844</v>
      </c>
      <c r="C100" s="46">
        <f>C98/C99</f>
        <v>0.13958656358019378</v>
      </c>
      <c r="D100" s="46">
        <f>D98/D99</f>
        <v>0.11979408051928475</v>
      </c>
    </row>
    <row r="102" ht="12.75">
      <c r="A102" s="37" t="s">
        <v>83</v>
      </c>
    </row>
    <row r="103" spans="2:4" ht="12.75">
      <c r="B103" s="28" t="str">
        <f>B91</f>
        <v>N-3</v>
      </c>
      <c r="C103" s="28" t="str">
        <f>C91</f>
        <v>N-2</v>
      </c>
      <c r="D103" s="28" t="str">
        <f>D91</f>
        <v>N-1</v>
      </c>
    </row>
    <row r="104" spans="1:4" ht="12.75">
      <c r="A104" t="s">
        <v>23</v>
      </c>
      <c r="B104" s="35">
        <f>B67</f>
        <v>190</v>
      </c>
      <c r="C104" s="35">
        <f>C67</f>
        <v>204.386573690594</v>
      </c>
      <c r="D104" s="35">
        <f>D67</f>
        <v>230.941061146436</v>
      </c>
    </row>
    <row r="105" spans="1:4" ht="12.75">
      <c r="A105" t="s">
        <v>25</v>
      </c>
      <c r="B105" s="35">
        <f>B69</f>
        <v>49.7815568391026</v>
      </c>
      <c r="C105" s="35">
        <f>C69</f>
        <v>61.7317012203353</v>
      </c>
      <c r="D105" s="35">
        <f>D69</f>
        <v>64.5334827060834</v>
      </c>
    </row>
    <row r="106" spans="1:4" ht="12.75">
      <c r="A106" t="s">
        <v>84</v>
      </c>
      <c r="B106" s="45">
        <f>SUM(B104:B105)</f>
        <v>239.7815568391026</v>
      </c>
      <c r="C106" s="45">
        <f>SUM(C104:C105)</f>
        <v>266.1182749109293</v>
      </c>
      <c r="D106" s="45">
        <f>SUM(D104:D105)</f>
        <v>295.4745438525194</v>
      </c>
    </row>
    <row r="108" spans="1:4" ht="12.75">
      <c r="A108" t="s">
        <v>85</v>
      </c>
      <c r="B108" s="35">
        <f>-'Droides Comptes'!B46</f>
        <v>16.0515258253861</v>
      </c>
      <c r="C108" s="35">
        <f>-'Droides Comptes'!C46</f>
        <v>18.2595421184806</v>
      </c>
      <c r="D108" s="35">
        <f>-'Droides Comptes'!D46</f>
        <v>20.6594973382771</v>
      </c>
    </row>
    <row r="109" spans="1:4" ht="12.75">
      <c r="A109" t="s">
        <v>86</v>
      </c>
      <c r="B109" s="46">
        <f>B108/B106</f>
        <v>0.0669422871257648</v>
      </c>
      <c r="C109" s="46">
        <f>C108/C106</f>
        <v>0.06861438630846427</v>
      </c>
      <c r="D109" s="46">
        <f>D108/D106</f>
        <v>0.06991971988148293</v>
      </c>
    </row>
    <row r="111" spans="2:4" ht="12.75">
      <c r="B111" s="28" t="str">
        <f>B103</f>
        <v>N-3</v>
      </c>
      <c r="C111" s="28" t="str">
        <f>C103</f>
        <v>N-2</v>
      </c>
      <c r="D111" s="28" t="str">
        <f>D103</f>
        <v>N-1</v>
      </c>
    </row>
    <row r="112" spans="1:4" ht="12.75">
      <c r="A112" t="s">
        <v>87</v>
      </c>
      <c r="B112" s="25">
        <f>B89</f>
        <v>0.14393853842123408</v>
      </c>
      <c r="C112" s="25">
        <f>C89</f>
        <v>0.14357661397717061</v>
      </c>
      <c r="D112" s="25">
        <f>D89</f>
        <v>0.13393327007027211</v>
      </c>
    </row>
    <row r="113" spans="1:4" ht="12.75">
      <c r="A113" t="s">
        <v>88</v>
      </c>
      <c r="B113" s="25">
        <f>-B109</f>
        <v>-0.0669422871257648</v>
      </c>
      <c r="C113" s="25">
        <f>-C109</f>
        <v>-0.06861438630846427</v>
      </c>
      <c r="D113" s="25">
        <f>-D109</f>
        <v>-0.06991971988148293</v>
      </c>
    </row>
    <row r="114" spans="1:4" ht="12.75">
      <c r="A114" t="s">
        <v>89</v>
      </c>
      <c r="B114" s="46">
        <f>SUM(B112:B113)</f>
        <v>0.07699625129546928</v>
      </c>
      <c r="C114" s="46">
        <f>SUM(C112:C113)</f>
        <v>0.07496222766870635</v>
      </c>
      <c r="D114" s="46">
        <f>SUM(D112:D113)</f>
        <v>0.06401355018878918</v>
      </c>
    </row>
    <row r="116" spans="2:4" ht="12.75">
      <c r="B116" s="28" t="str">
        <f>B103</f>
        <v>N-3</v>
      </c>
      <c r="C116" s="28" t="str">
        <f>C103</f>
        <v>N-2</v>
      </c>
      <c r="D116" s="28" t="str">
        <f>D103</f>
        <v>N-1</v>
      </c>
    </row>
    <row r="117" spans="1:4" ht="12.75">
      <c r="A117" t="s">
        <v>90</v>
      </c>
      <c r="B117" s="35">
        <f>B106</f>
        <v>239.7815568391026</v>
      </c>
      <c r="C117" s="35">
        <f>C106</f>
        <v>266.1182749109293</v>
      </c>
      <c r="D117" s="35">
        <f>D106</f>
        <v>295.4745438525194</v>
      </c>
    </row>
    <row r="118" spans="1:4" ht="12.75">
      <c r="A118" t="s">
        <v>81</v>
      </c>
      <c r="B118" s="35">
        <f>B99</f>
        <v>292</v>
      </c>
      <c r="C118" s="35">
        <f>C99</f>
        <v>315.3</v>
      </c>
      <c r="D118" s="35">
        <f>D99</f>
        <v>348.267838531158</v>
      </c>
    </row>
    <row r="119" spans="1:4" ht="12.75">
      <c r="A119" t="s">
        <v>91</v>
      </c>
      <c r="B119" s="47">
        <f>B117/B118</f>
        <v>0.8211697152024061</v>
      </c>
      <c r="C119" s="47">
        <f>C117/C118</f>
        <v>0.8440160954993</v>
      </c>
      <c r="D119" s="47">
        <f>D117/D118</f>
        <v>0.8484118002359973</v>
      </c>
    </row>
    <row r="121" ht="12.75">
      <c r="A121" s="37" t="s">
        <v>92</v>
      </c>
    </row>
    <row r="122" spans="2:4" ht="12.75">
      <c r="B122" s="28" t="str">
        <f>B116</f>
        <v>N-3</v>
      </c>
      <c r="C122" s="28" t="str">
        <f>C116</f>
        <v>N-2</v>
      </c>
      <c r="D122" s="28" t="str">
        <f>D116</f>
        <v>N-1</v>
      </c>
    </row>
    <row r="123" spans="1:4" ht="12.75">
      <c r="A123" t="s">
        <v>87</v>
      </c>
      <c r="B123" s="25">
        <f>B112</f>
        <v>0.14393853842123408</v>
      </c>
      <c r="C123" s="25">
        <f>C112</f>
        <v>0.14357661397717061</v>
      </c>
      <c r="D123" s="25">
        <f>D112</f>
        <v>0.13393327007027211</v>
      </c>
    </row>
    <row r="124" spans="1:4" ht="12.75">
      <c r="A124" t="s">
        <v>88</v>
      </c>
      <c r="B124" s="25">
        <f>B113</f>
        <v>-0.0669422871257648</v>
      </c>
      <c r="C124" s="25">
        <f>C113</f>
        <v>-0.06861438630846427</v>
      </c>
      <c r="D124" s="25">
        <f>D113</f>
        <v>-0.06991971988148293</v>
      </c>
    </row>
    <row r="125" spans="1:4" ht="12.75">
      <c r="A125" t="s">
        <v>89</v>
      </c>
      <c r="B125" s="46">
        <f>SUM(B123:B124)</f>
        <v>0.07699625129546928</v>
      </c>
      <c r="C125" s="46">
        <f>SUM(C123:C124)</f>
        <v>0.07496222766870635</v>
      </c>
      <c r="D125" s="46">
        <f>SUM(D123:D124)</f>
        <v>0.06401355018878918</v>
      </c>
    </row>
    <row r="126" spans="1:4" ht="12.75">
      <c r="A126" t="s">
        <v>93</v>
      </c>
      <c r="B126">
        <f>B119</f>
        <v>0.8211697152024061</v>
      </c>
      <c r="C126">
        <f>C119</f>
        <v>0.8440160954993</v>
      </c>
      <c r="D126">
        <f>D119</f>
        <v>0.8484118002359973</v>
      </c>
    </row>
    <row r="127" spans="1:4" ht="12.75">
      <c r="A127" s="26" t="s">
        <v>94</v>
      </c>
      <c r="B127" s="48">
        <f>B125*B126</f>
        <v>0.0632269897479534</v>
      </c>
      <c r="C127" s="48">
        <f>C125*C126</f>
        <v>0.06326932670687113</v>
      </c>
      <c r="D127" s="48">
        <f>D125*D126</f>
        <v>0.05430985135516799</v>
      </c>
    </row>
    <row r="129" spans="2:4" ht="12.75">
      <c r="B129" s="28" t="str">
        <f>B122</f>
        <v>N-3</v>
      </c>
      <c r="C129" s="28" t="str">
        <f>C122</f>
        <v>N-2</v>
      </c>
      <c r="D129" s="28" t="str">
        <f>D122</f>
        <v>N-1</v>
      </c>
    </row>
    <row r="130" spans="1:4" ht="12.75">
      <c r="A130" t="s">
        <v>87</v>
      </c>
      <c r="B130" s="25">
        <f>B123</f>
        <v>0.14393853842123408</v>
      </c>
      <c r="C130" s="25">
        <f>C123</f>
        <v>0.14357661397717061</v>
      </c>
      <c r="D130" s="25">
        <f>D123</f>
        <v>0.13393327007027211</v>
      </c>
    </row>
    <row r="131" spans="1:4" ht="12.75">
      <c r="A131" t="s">
        <v>95</v>
      </c>
      <c r="B131" s="25">
        <f>B127</f>
        <v>0.0632269897479534</v>
      </c>
      <c r="C131" s="25">
        <f>C127</f>
        <v>0.06326932670687113</v>
      </c>
      <c r="D131" s="25">
        <f>D127</f>
        <v>0.05430985135516799</v>
      </c>
    </row>
    <row r="132" spans="1:4" ht="12.75">
      <c r="A132" t="s">
        <v>96</v>
      </c>
      <c r="B132" s="46">
        <f>SUM(B130:B131)</f>
        <v>0.20716552816918749</v>
      </c>
      <c r="C132" s="46">
        <f>SUM(C130:C131)</f>
        <v>0.20684594068404175</v>
      </c>
      <c r="D132" s="46">
        <f>SUM(D130:D131)</f>
        <v>0.1882431214254401</v>
      </c>
    </row>
    <row r="134" spans="1:4" ht="12.75">
      <c r="A134" t="s">
        <v>97</v>
      </c>
      <c r="B134" s="25">
        <f>B100</f>
        <v>0.12822493325587844</v>
      </c>
      <c r="C134" s="25">
        <f>C100</f>
        <v>0.13958656358019378</v>
      </c>
      <c r="D134" s="25">
        <f>D100</f>
        <v>0.11979408051928475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C33" sqref="C33"/>
    </sheetView>
  </sheetViews>
  <sheetFormatPr defaultColWidth="12.57421875" defaultRowHeight="12.75"/>
  <cols>
    <col min="1" max="1" width="37.421875" style="0" customWidth="1"/>
    <col min="2" max="16384" width="11.57421875" style="0" customWidth="1"/>
  </cols>
  <sheetData>
    <row r="1" spans="1:4" ht="13.5">
      <c r="A1" s="27"/>
      <c r="B1" s="28" t="str">
        <f>Ratios!B18</f>
        <v>N-3</v>
      </c>
      <c r="C1" s="28" t="str">
        <f>Ratios!C18</f>
        <v>N-2</v>
      </c>
      <c r="D1" s="28" t="str">
        <f>Ratios!D18</f>
        <v>N-1</v>
      </c>
    </row>
    <row r="2" spans="1:4" ht="13.5">
      <c r="A2" s="27" t="s">
        <v>44</v>
      </c>
      <c r="B2" s="29">
        <f>Ratios!B19</f>
        <v>37.4416805107165</v>
      </c>
      <c r="C2" s="29">
        <f>Ratios!C19</f>
        <v>44.0116434968351</v>
      </c>
      <c r="D2" s="29">
        <f>Ratios!D19</f>
        <v>41.7204254912788</v>
      </c>
    </row>
    <row r="3" spans="1:4" ht="13.5">
      <c r="A3" s="27" t="s">
        <v>45</v>
      </c>
      <c r="B3" s="30">
        <f>Ratios!B20</f>
        <v>27.02207270409611</v>
      </c>
      <c r="C3" s="30">
        <f>Ratios!C20</f>
        <v>25.72020905735673</v>
      </c>
      <c r="D3" s="30">
        <f>Ratios!D20</f>
        <v>29.34931565286303</v>
      </c>
    </row>
    <row r="4" spans="1:4" ht="13.5">
      <c r="A4" s="29" t="s">
        <v>46</v>
      </c>
      <c r="B4" s="29">
        <f>Ratios!B21</f>
        <v>64.46375321481261</v>
      </c>
      <c r="C4" s="29">
        <f>Ratios!C21</f>
        <v>69.73185255419183</v>
      </c>
      <c r="D4" s="29">
        <f>Ratios!D21</f>
        <v>71.06974114414183</v>
      </c>
    </row>
    <row r="6" spans="2:4" ht="13.5">
      <c r="B6" s="28" t="str">
        <f>B1</f>
        <v>N-3</v>
      </c>
      <c r="C6" s="28" t="str">
        <f>C1</f>
        <v>N-2</v>
      </c>
      <c r="D6" s="28" t="str">
        <f>D1</f>
        <v>N-1</v>
      </c>
    </row>
    <row r="7" spans="1:4" ht="13.5">
      <c r="A7" t="s">
        <v>55</v>
      </c>
      <c r="B7" s="35">
        <f>'Droides Comptes'!B12</f>
        <v>105.701186853653</v>
      </c>
      <c r="C7" s="35">
        <f>'Droides Comptes'!C12</f>
        <v>115.428338573861</v>
      </c>
      <c r="D7" s="35">
        <f>'Droides Comptes'!D12</f>
        <v>126.775405969026</v>
      </c>
    </row>
    <row r="8" spans="1:4" s="37" customFormat="1" ht="13.5">
      <c r="A8" s="49" t="s">
        <v>98</v>
      </c>
      <c r="B8" s="50"/>
      <c r="C8" s="50">
        <f>(C7-B7)</f>
        <v>9.727151720208</v>
      </c>
      <c r="D8" s="50">
        <f>(D7-C7)</f>
        <v>11.347067395164999</v>
      </c>
    </row>
    <row r="9" spans="1:4" ht="13.5">
      <c r="A9" t="s">
        <v>66</v>
      </c>
      <c r="B9" s="35">
        <f>'Droides Comptes'!B16</f>
        <v>325.216274191027</v>
      </c>
      <c r="C9" s="35">
        <f>'Droides Comptes'!C16</f>
        <v>378.084244764206</v>
      </c>
      <c r="D9" s="35">
        <f>'Droides Comptes'!D16</f>
        <v>443.780163134435</v>
      </c>
    </row>
    <row r="10" spans="1:4" s="37" customFormat="1" ht="13.5">
      <c r="A10" s="49" t="s">
        <v>99</v>
      </c>
      <c r="B10" s="50"/>
      <c r="C10" s="50">
        <f>(C9-B9)</f>
        <v>52.86797057317898</v>
      </c>
      <c r="D10" s="50">
        <f>(D9-C9)</f>
        <v>65.69591837022898</v>
      </c>
    </row>
    <row r="11" spans="1:4" ht="13.5">
      <c r="A11" t="s">
        <v>100</v>
      </c>
      <c r="B11" s="51">
        <f>'Droides Comptes'!B31</f>
        <v>106.748705029688</v>
      </c>
      <c r="C11" s="51">
        <f>'Droides Comptes'!C31</f>
        <v>119.082183537055</v>
      </c>
      <c r="D11" s="51">
        <f>'Droides Comptes'!D31</f>
        <v>133.783593587806</v>
      </c>
    </row>
    <row r="12" spans="1:4" s="37" customFormat="1" ht="13.5">
      <c r="A12" s="49" t="s">
        <v>101</v>
      </c>
      <c r="B12" s="50"/>
      <c r="C12" s="50">
        <f>(C11-B11)</f>
        <v>12.333478507367005</v>
      </c>
      <c r="D12" s="50">
        <f>(D11-C11)</f>
        <v>14.701410050750994</v>
      </c>
    </row>
    <row r="14" spans="1:4" ht="13.5">
      <c r="A14" t="s">
        <v>102</v>
      </c>
      <c r="B14" s="35">
        <f>B4</f>
        <v>64.46375321481261</v>
      </c>
      <c r="C14" s="52">
        <f>C4</f>
        <v>69.73185255419183</v>
      </c>
      <c r="D14" s="52">
        <f>D4</f>
        <v>71.06974114414183</v>
      </c>
    </row>
    <row r="15" spans="1:4" ht="13.5">
      <c r="A15" t="s">
        <v>103</v>
      </c>
      <c r="C15" s="52">
        <f>-C8</f>
        <v>-9.727151720208</v>
      </c>
      <c r="D15" s="52">
        <f>-D8</f>
        <v>-11.347067395164999</v>
      </c>
    </row>
    <row r="16" spans="1:4" ht="13.5">
      <c r="A16" t="s">
        <v>104</v>
      </c>
      <c r="C16" s="52">
        <f>C14+C15</f>
        <v>60.00470083398383</v>
      </c>
      <c r="D16" s="52">
        <f>D14+D15</f>
        <v>59.72267374897683</v>
      </c>
    </row>
    <row r="17" spans="1:4" ht="13.5">
      <c r="A17" t="s">
        <v>105</v>
      </c>
      <c r="C17" s="52">
        <f>-C10</f>
        <v>-52.86797057317898</v>
      </c>
      <c r="D17" s="52">
        <f>-D10</f>
        <v>-65.69591837022898</v>
      </c>
    </row>
    <row r="18" spans="1:4" ht="13.5">
      <c r="A18" t="s">
        <v>106</v>
      </c>
      <c r="C18" s="52">
        <f>+C12</f>
        <v>12.333478507367005</v>
      </c>
      <c r="D18" s="52">
        <f>+D12</f>
        <v>14.701410050750994</v>
      </c>
    </row>
    <row r="19" spans="1:4" ht="13.5">
      <c r="A19" t="s">
        <v>107</v>
      </c>
      <c r="C19" s="53">
        <f>C16+C17+C18</f>
        <v>19.470208768171858</v>
      </c>
      <c r="D19" s="53">
        <f>D16+D17+D18</f>
        <v>8.728165429498844</v>
      </c>
    </row>
    <row r="20" ht="13.5">
      <c r="A20" t="s">
        <v>108</v>
      </c>
    </row>
    <row r="22" spans="2:4" ht="13.5">
      <c r="B22" s="28" t="str">
        <f>B6</f>
        <v>N-3</v>
      </c>
      <c r="C22" s="28" t="str">
        <f>C6</f>
        <v>N-2</v>
      </c>
      <c r="D22" s="28" t="str">
        <f>D6</f>
        <v>N-1</v>
      </c>
    </row>
    <row r="23" spans="1:4" ht="13.5">
      <c r="A23" t="s">
        <v>55</v>
      </c>
      <c r="B23" s="35">
        <f>B7</f>
        <v>105.701186853653</v>
      </c>
      <c r="C23" s="35">
        <f>C7</f>
        <v>115.428338573861</v>
      </c>
      <c r="D23" s="35">
        <f>D7</f>
        <v>126.775405969026</v>
      </c>
    </row>
    <row r="24" spans="1:4" ht="13.5">
      <c r="A24" t="s">
        <v>56</v>
      </c>
      <c r="B24" s="35">
        <f>B9</f>
        <v>325.216274191027</v>
      </c>
      <c r="C24" s="35">
        <f>C9</f>
        <v>378.084244764206</v>
      </c>
      <c r="D24" s="35">
        <f>D9</f>
        <v>443.780163134435</v>
      </c>
    </row>
    <row r="25" spans="1:4" ht="13.5">
      <c r="A25" t="s">
        <v>57</v>
      </c>
      <c r="B25" s="36">
        <f>-B11</f>
        <v>-106.748705029688</v>
      </c>
      <c r="C25" s="36">
        <f>-C11</f>
        <v>-119.082183537055</v>
      </c>
      <c r="D25" s="36">
        <f>-D11</f>
        <v>-133.783593587806</v>
      </c>
    </row>
    <row r="26" spans="1:4" ht="13.5">
      <c r="A26" t="s">
        <v>109</v>
      </c>
      <c r="B26" s="45">
        <f>SUM(B23:B25)</f>
        <v>324.168756014992</v>
      </c>
      <c r="C26" s="45">
        <f>SUM(C23:C25)</f>
        <v>374.43039980101196</v>
      </c>
      <c r="D26" s="45">
        <f>SUM(D23:D25)</f>
        <v>436.77197551565496</v>
      </c>
    </row>
    <row r="27" spans="1:4" ht="13.5">
      <c r="A27" s="37" t="s">
        <v>110</v>
      </c>
      <c r="C27" s="37">
        <f>C26-B26</f>
        <v>50.26164378601993</v>
      </c>
      <c r="D27" s="37">
        <f>D26-C26</f>
        <v>62.341575714643</v>
      </c>
    </row>
    <row r="29" spans="1:4" ht="13.5">
      <c r="A29" t="s">
        <v>102</v>
      </c>
      <c r="B29">
        <f>B4</f>
        <v>64.46375321481261</v>
      </c>
      <c r="C29">
        <f>C4</f>
        <v>69.73185255419183</v>
      </c>
      <c r="D29">
        <f>D4</f>
        <v>71.06974114414183</v>
      </c>
    </row>
    <row r="30" spans="1:4" ht="13.5">
      <c r="A30" t="s">
        <v>111</v>
      </c>
      <c r="C30">
        <f>-C27</f>
        <v>-50.26164378601993</v>
      </c>
      <c r="D30">
        <f>-D27</f>
        <v>-62.341575714643</v>
      </c>
    </row>
    <row r="31" spans="1:4" ht="13.5">
      <c r="A31" t="s">
        <v>107</v>
      </c>
      <c r="C31" s="53">
        <f>C28+C29+C30</f>
        <v>19.4702087681719</v>
      </c>
      <c r="D31" s="53">
        <f>D28+D29+D30</f>
        <v>8.72816542949883</v>
      </c>
    </row>
    <row r="32" ht="13.5">
      <c r="A32" t="s">
        <v>108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administratifs </cp:lastModifiedBy>
  <cp:lastPrinted>2008-04-11T06:54:12Z</cp:lastPrinted>
  <dcterms:created xsi:type="dcterms:W3CDTF">2001-08-29T07:13:56Z</dcterms:created>
  <dcterms:modified xsi:type="dcterms:W3CDTF">2012-10-22T12:07:54Z</dcterms:modified>
  <cp:category/>
  <cp:version/>
  <cp:contentType/>
  <cp:contentStatus/>
  <cp:revision>219</cp:revision>
</cp:coreProperties>
</file>